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canlas\Dropbox\Vista Residences Inc\Sample Computation\"/>
    </mc:Choice>
  </mc:AlternateContent>
  <bookViews>
    <workbookView xWindow="0" yWindow="0" windowWidth="20490" windowHeight="7905"/>
  </bookViews>
  <sheets>
    <sheet name="Vista Pointe" sheetId="1" r:id="rId1"/>
    <sheet name="Sheet3" sheetId="3" state="hidden" r:id="rId2"/>
  </sheets>
  <externalReferences>
    <externalReference r:id="rId3"/>
  </externalReferences>
  <definedNames>
    <definedName name="Conversion_Plumeria">[1]Conversion!$A$1:$A$10</definedName>
    <definedName name="_xlnm.Print_Area" localSheetId="0">'Vista Pointe'!$A$1:$E$60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25" i="1"/>
  <c r="B23" i="1"/>
  <c r="A36" i="1" l="1"/>
  <c r="E6" i="1" l="1"/>
  <c r="A45" i="1" l="1"/>
  <c r="D10" i="1" l="1"/>
  <c r="D13" i="1" s="1"/>
  <c r="A37" i="1"/>
  <c r="C42" i="1"/>
  <c r="C40" i="1"/>
  <c r="C39" i="1"/>
  <c r="C33" i="1"/>
  <c r="C29" i="1"/>
  <c r="C28" i="1"/>
  <c r="C22" i="1"/>
  <c r="C18" i="1"/>
  <c r="C17" i="1"/>
  <c r="D39" i="1" l="1"/>
  <c r="D17" i="1"/>
  <c r="D29" i="1"/>
  <c r="D33" i="1"/>
  <c r="D28" i="1"/>
  <c r="D18" i="1"/>
  <c r="C19" i="1"/>
  <c r="D22" i="1"/>
  <c r="D40" i="1"/>
  <c r="D42" i="1"/>
  <c r="D11" i="1"/>
  <c r="C41" i="1"/>
  <c r="D12" i="1"/>
  <c r="C30" i="1"/>
  <c r="C44" i="1" l="1"/>
  <c r="D44" i="1" s="1"/>
  <c r="C43" i="1"/>
  <c r="D43" i="1" s="1"/>
  <c r="C37" i="1"/>
  <c r="D37" i="1" s="1"/>
  <c r="D30" i="1"/>
  <c r="B32" i="1"/>
  <c r="C36" i="1"/>
  <c r="D36" i="1" s="1"/>
  <c r="C31" i="1"/>
  <c r="C45" i="1"/>
  <c r="C52" i="1" s="1"/>
  <c r="D41" i="1"/>
  <c r="C20" i="1"/>
  <c r="D19" i="1"/>
  <c r="B21" i="1"/>
  <c r="D45" i="1" l="1"/>
  <c r="C51" i="1"/>
  <c r="D51" i="1" s="1"/>
  <c r="C49" i="1"/>
  <c r="D49" i="1" s="1"/>
  <c r="D52" i="1"/>
  <c r="C50" i="1"/>
  <c r="D50" i="1" s="1"/>
  <c r="C48" i="1"/>
  <c r="D48" i="1" s="1"/>
  <c r="D20" i="1"/>
  <c r="C21" i="1"/>
  <c r="C32" i="1"/>
  <c r="C34" i="1" s="1"/>
  <c r="D31" i="1"/>
  <c r="C35" i="1" l="1"/>
  <c r="D35" i="1" s="1"/>
  <c r="D34" i="1"/>
  <c r="C25" i="1"/>
  <c r="C23" i="1"/>
  <c r="C24" i="1" s="1"/>
  <c r="D21" i="1"/>
  <c r="D32" i="1"/>
  <c r="C26" i="1" l="1"/>
  <c r="D26" i="1" s="1"/>
  <c r="D25" i="1"/>
  <c r="D23" i="1"/>
  <c r="D24" i="1"/>
</calcChain>
</file>

<file path=xl/sharedStrings.xml><?xml version="1.0" encoding="utf-8"?>
<sst xmlns="http://schemas.openxmlformats.org/spreadsheetml/2006/main" count="81" uniqueCount="62">
  <si>
    <t>SAMPLE PAYMENT COMPUTATION TEMPLATE</t>
  </si>
  <si>
    <t>CONVERSION</t>
  </si>
  <si>
    <t>PHILIPPINE PESO</t>
  </si>
  <si>
    <t>TOTAL CONTRACT PRICE</t>
  </si>
  <si>
    <t>RESERVATION FEE</t>
  </si>
  <si>
    <t>BUYERS' PROMO</t>
  </si>
  <si>
    <t>OPTION</t>
  </si>
  <si>
    <t>AMOUNT</t>
  </si>
  <si>
    <t>DUE DATE</t>
  </si>
  <si>
    <t>LESS: BUYER'S PROMO</t>
  </si>
  <si>
    <t>NET OF DISCOUNT</t>
  </si>
  <si>
    <t>SPOT</t>
  </si>
  <si>
    <t>Divided by:</t>
  </si>
  <si>
    <t>LESS: RESERVATION FEE</t>
  </si>
  <si>
    <t>LESS: DISCOUNT</t>
  </si>
  <si>
    <t>AMOUNT DUE</t>
  </si>
  <si>
    <t>W/IN 30 DAYS</t>
  </si>
  <si>
    <t>BALANCE</t>
  </si>
  <si>
    <t>UPON TURNOVER</t>
  </si>
  <si>
    <t>BANK FINANCING</t>
  </si>
  <si>
    <t>5 YEARS @ 10% INTEREST</t>
  </si>
  <si>
    <t>10 YEARS @ 10% INTEREST</t>
  </si>
  <si>
    <t>15 YEARS @ 10% INTEREST</t>
  </si>
  <si>
    <t>IN-HOUSE FINANCING</t>
  </si>
  <si>
    <t>5 YEARS @ 12% INTEREST</t>
  </si>
  <si>
    <t>W/IN RS MONTH</t>
  </si>
  <si>
    <t>W/IN 7 DAYS</t>
  </si>
  <si>
    <t>10 YEARS @ 14% INTEREST</t>
  </si>
  <si>
    <t>US DOLLAR</t>
  </si>
  <si>
    <t>SG DOLLAR</t>
  </si>
  <si>
    <t>HK DOLLAR</t>
  </si>
  <si>
    <t>UAE DIRHAM</t>
  </si>
  <si>
    <t>JAPANESE YEN</t>
  </si>
  <si>
    <t>SAUDI RIYAL</t>
  </si>
  <si>
    <t>QATARI RIAL</t>
  </si>
  <si>
    <t>KUWAITI DINAR</t>
  </si>
  <si>
    <t>EURO</t>
  </si>
  <si>
    <t>BRITISH POUND</t>
  </si>
  <si>
    <t>MO 1</t>
  </si>
  <si>
    <t>IF W/IN 7 DAYS</t>
  </si>
  <si>
    <t>IF W/IN 30 DAYS</t>
  </si>
  <si>
    <t>REMARKS</t>
  </si>
  <si>
    <t>FLOOR</t>
  </si>
  <si>
    <t>UNIT NUMBER</t>
  </si>
  <si>
    <t>UNIT TYPE</t>
  </si>
  <si>
    <t>ORIENTATION</t>
  </si>
  <si>
    <t>FLOOR AREA IN SQM</t>
  </si>
  <si>
    <t>TIME &amp; DATE COMPUTED</t>
  </si>
  <si>
    <t>IMPORTANT</t>
  </si>
  <si>
    <t>Above computation is for the purpose of illustration and is subject to availability and change without prior notice.</t>
  </si>
  <si>
    <t>All payments should be directly payable to Vista Residences, Inc.</t>
  </si>
  <si>
    <t>Reservation fee is non-refundable and non-transferable.</t>
  </si>
  <si>
    <t>All transactions are processed in Philippine Peso, and any foreign currency presented herein are estimations only.</t>
  </si>
  <si>
    <t>Final exchange rate is determined during the date of actual payment to the office subject to the prevailing rates at the time.</t>
  </si>
  <si>
    <t>THE PREVAILING INTEREST RATE 
ON THE LOAN APPLICATION DATE WILL BE USED.</t>
  </si>
  <si>
    <t>SPOT CASH</t>
  </si>
  <si>
    <t>SPOT DOWN PAYMENT</t>
  </si>
  <si>
    <t>REGULAR PAYMENT</t>
  </si>
  <si>
    <t>MOS 2 TO 31</t>
  </si>
  <si>
    <t>INDICATIVE MONTHLY AMORTIZATION RATES (BASED ON 60% LA)</t>
  </si>
  <si>
    <t>Only residential and office units are eligible to various forms of discount. Parking units are not eligible to have any form of discount.</t>
  </si>
  <si>
    <t>4TH QUARTER OF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</si>
</sst>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_(* #,##0_);_(* \(#,##0\);_(* &quot;-&quot;??_);_(@_)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0720A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color theme="0"/>
      <name val="Calibri Light"/>
      <family val="2"/>
      <scheme val="major"/>
    </font>
    <font>
      <i/>
      <sz val="8"/>
      <name val="Calibri Light"/>
      <family val="2"/>
      <scheme val="major"/>
    </font>
    <font>
      <sz val="8"/>
      <name val="Calibri Light"/>
      <family val="2"/>
      <scheme val="major"/>
    </font>
    <font>
      <i/>
      <sz val="8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  <font>
      <i/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165" fontId="6" fillId="4" borderId="1" xfId="0" applyNumberFormat="1" applyFont="1" applyFill="1" applyBorder="1" applyProtection="1">
      <protection locked="0"/>
    </xf>
    <xf numFmtId="9" fontId="4" fillId="4" borderId="0" xfId="2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Fill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5" fontId="7" fillId="0" borderId="0" xfId="0" applyNumberFormat="1" applyFont="1" applyBorder="1" applyProtection="1">
      <protection hidden="1"/>
    </xf>
    <xf numFmtId="165" fontId="7" fillId="0" borderId="0" xfId="0" applyNumberFormat="1" applyFont="1" applyBorder="1" applyAlignment="1" applyProtection="1">
      <alignment horizontal="center" vertical="center"/>
      <protection hidden="1"/>
    </xf>
    <xf numFmtId="165" fontId="7" fillId="0" borderId="3" xfId="0" applyNumberFormat="1" applyFont="1" applyFill="1" applyBorder="1" applyProtection="1">
      <protection hidden="1"/>
    </xf>
    <xf numFmtId="43" fontId="7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1" fontId="4" fillId="0" borderId="11" xfId="0" applyNumberFormat="1" applyFont="1" applyFill="1" applyBorder="1" applyAlignment="1" applyProtection="1">
      <alignment horizontal="center"/>
      <protection hidden="1"/>
    </xf>
    <xf numFmtId="165" fontId="9" fillId="0" borderId="11" xfId="0" applyNumberFormat="1" applyFont="1" applyFill="1" applyBorder="1" applyProtection="1">
      <protection hidden="1"/>
    </xf>
    <xf numFmtId="43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165" fontId="4" fillId="0" borderId="11" xfId="0" applyNumberFormat="1" applyFont="1" applyFill="1" applyBorder="1" applyProtection="1">
      <protection hidden="1"/>
    </xf>
    <xf numFmtId="43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left" indent="14"/>
      <protection hidden="1"/>
    </xf>
    <xf numFmtId="43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166" fontId="8" fillId="3" borderId="0" xfId="0" applyNumberFormat="1" applyFont="1" applyFill="1" applyBorder="1" applyAlignment="1" applyProtection="1">
      <alignment horizontal="center"/>
      <protection hidden="1"/>
    </xf>
    <xf numFmtId="1" fontId="4" fillId="0" borderId="5" xfId="0" applyNumberFormat="1" applyFont="1" applyFill="1" applyBorder="1" applyAlignment="1" applyProtection="1">
      <alignment horizontal="center"/>
      <protection hidden="1"/>
    </xf>
    <xf numFmtId="165" fontId="9" fillId="0" borderId="5" xfId="0" applyNumberFormat="1" applyFont="1" applyFill="1" applyBorder="1" applyProtection="1">
      <protection hidden="1"/>
    </xf>
    <xf numFmtId="43" fontId="9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165" fontId="9" fillId="0" borderId="0" xfId="0" applyNumberFormat="1" applyFont="1" applyFill="1" applyBorder="1" applyProtection="1">
      <protection hidden="1"/>
    </xf>
    <xf numFmtId="43" fontId="9" fillId="0" borderId="0" xfId="0" applyNumberFormat="1" applyFont="1" applyFill="1" applyBorder="1" applyAlignment="1" applyProtection="1">
      <alignment horizontal="center" vertical="center"/>
      <protection hidden="1"/>
    </xf>
    <xf numFmtId="165" fontId="4" fillId="0" borderId="5" xfId="0" applyNumberFormat="1" applyFont="1" applyFill="1" applyBorder="1" applyProtection="1">
      <protection hidden="1"/>
    </xf>
    <xf numFmtId="43" fontId="7" fillId="0" borderId="5" xfId="0" applyNumberFormat="1" applyFont="1" applyFill="1" applyBorder="1" applyAlignment="1" applyProtection="1">
      <alignment horizontal="center" vertical="center"/>
      <protection hidden="1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65" fontId="9" fillId="0" borderId="3" xfId="0" applyNumberFormat="1" applyFont="1" applyFill="1" applyBorder="1" applyProtection="1">
      <protection hidden="1"/>
    </xf>
    <xf numFmtId="43" fontId="9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2" fontId="9" fillId="3" borderId="0" xfId="0" applyNumberFormat="1" applyFont="1" applyFill="1" applyBorder="1" applyAlignment="1" applyProtection="1">
      <alignment horizontal="center"/>
      <protection hidden="1"/>
    </xf>
    <xf numFmtId="9" fontId="4" fillId="0" borderId="2" xfId="2" applyFont="1" applyFill="1" applyBorder="1" applyAlignment="1" applyProtection="1">
      <alignment horizontal="right"/>
      <protection hidden="1"/>
    </xf>
    <xf numFmtId="165" fontId="4" fillId="0" borderId="3" xfId="0" applyNumberFormat="1" applyFont="1" applyFill="1" applyBorder="1" applyProtection="1">
      <protection hidden="1"/>
    </xf>
    <xf numFmtId="9" fontId="4" fillId="0" borderId="8" xfId="0" applyNumberFormat="1" applyFont="1" applyFill="1" applyBorder="1" applyAlignment="1" applyProtection="1">
      <alignment horizontal="right"/>
      <protection hidden="1"/>
    </xf>
    <xf numFmtId="9" fontId="4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9" fontId="4" fillId="2" borderId="2" xfId="2" applyFont="1" applyFill="1" applyBorder="1" applyAlignment="1" applyProtection="1">
      <alignment horizontal="right"/>
      <protection hidden="1"/>
    </xf>
    <xf numFmtId="9" fontId="4" fillId="0" borderId="8" xfId="0" applyNumberFormat="1" applyFont="1" applyBorder="1" applyAlignment="1" applyProtection="1">
      <alignment horizontal="right"/>
      <protection hidden="1"/>
    </xf>
    <xf numFmtId="1" fontId="4" fillId="0" borderId="5" xfId="0" applyNumberFormat="1" applyFont="1" applyBorder="1" applyAlignment="1" applyProtection="1">
      <alignment horizontal="center"/>
      <protection hidden="1"/>
    </xf>
    <xf numFmtId="165" fontId="4" fillId="0" borderId="5" xfId="0" applyNumberFormat="1" applyFont="1" applyBorder="1" applyProtection="1">
      <protection hidden="1"/>
    </xf>
    <xf numFmtId="9" fontId="4" fillId="0" borderId="0" xfId="0" applyNumberFormat="1" applyFont="1" applyBorder="1" applyAlignment="1" applyProtection="1">
      <alignment horizontal="right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5" fontId="4" fillId="0" borderId="0" xfId="0" applyNumberFormat="1" applyFont="1" applyBorder="1" applyProtection="1"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43" fontId="10" fillId="0" borderId="0" xfId="1" applyFont="1" applyBorder="1" applyProtection="1"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/>
      <protection hidden="1"/>
    </xf>
    <xf numFmtId="165" fontId="4" fillId="0" borderId="14" xfId="0" applyNumberFormat="1" applyFont="1" applyFill="1" applyBorder="1" applyProtection="1">
      <protection hidden="1"/>
    </xf>
    <xf numFmtId="43" fontId="7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left" indent="7"/>
      <protection hidden="1"/>
    </xf>
    <xf numFmtId="0" fontId="8" fillId="0" borderId="10" xfId="0" applyFont="1" applyFill="1" applyBorder="1" applyAlignment="1" applyProtection="1">
      <alignment horizontal="left" vertical="top" indent="7"/>
      <protection hidden="1"/>
    </xf>
    <xf numFmtId="0" fontId="10" fillId="0" borderId="10" xfId="0" applyFont="1" applyFill="1" applyBorder="1" applyAlignment="1" applyProtection="1">
      <alignment horizontal="left" indent="10"/>
      <protection hidden="1"/>
    </xf>
    <xf numFmtId="0" fontId="10" fillId="0" borderId="6" xfId="0" applyFont="1" applyFill="1" applyBorder="1" applyAlignment="1" applyProtection="1">
      <alignment horizontal="left" indent="10"/>
      <protection hidden="1"/>
    </xf>
    <xf numFmtId="0" fontId="8" fillId="0" borderId="10" xfId="0" applyFont="1" applyFill="1" applyBorder="1" applyAlignment="1" applyProtection="1">
      <alignment horizontal="left" indent="7"/>
      <protection hidden="1"/>
    </xf>
    <xf numFmtId="0" fontId="4" fillId="0" borderId="16" xfId="0" applyFont="1" applyFill="1" applyBorder="1" applyAlignment="1" applyProtection="1">
      <alignment horizontal="left" vertical="top" indent="10"/>
      <protection hidden="1"/>
    </xf>
    <xf numFmtId="0" fontId="8" fillId="0" borderId="6" xfId="0" applyFont="1" applyFill="1" applyBorder="1" applyAlignment="1" applyProtection="1">
      <alignment horizontal="left" indent="7"/>
      <protection hidden="1"/>
    </xf>
    <xf numFmtId="0" fontId="4" fillId="0" borderId="8" xfId="0" applyFont="1" applyFill="1" applyBorder="1" applyAlignment="1" applyProtection="1">
      <alignment horizontal="left" vertical="top" indent="10"/>
      <protection hidden="1"/>
    </xf>
    <xf numFmtId="0" fontId="8" fillId="0" borderId="2" xfId="0" applyFont="1" applyFill="1" applyBorder="1" applyAlignment="1" applyProtection="1">
      <alignment horizontal="left" indent="7"/>
      <protection hidden="1"/>
    </xf>
    <xf numFmtId="0" fontId="4" fillId="0" borderId="8" xfId="0" applyFont="1" applyFill="1" applyBorder="1" applyAlignment="1" applyProtection="1">
      <alignment horizontal="left" indent="10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43" fontId="10" fillId="0" borderId="11" xfId="1" applyFont="1" applyBorder="1" applyProtection="1">
      <protection hidden="1"/>
    </xf>
    <xf numFmtId="43" fontId="10" fillId="0" borderId="12" xfId="1" applyFont="1" applyBorder="1" applyAlignment="1" applyProtection="1">
      <alignment horizontal="center" vertical="center"/>
      <protection hidden="1"/>
    </xf>
    <xf numFmtId="43" fontId="10" fillId="0" borderId="7" xfId="1" applyFont="1" applyBorder="1" applyAlignment="1" applyProtection="1">
      <alignment horizontal="center" vertical="center"/>
      <protection hidden="1"/>
    </xf>
    <xf numFmtId="43" fontId="10" fillId="0" borderId="5" xfId="1" applyFont="1" applyBorder="1" applyProtection="1">
      <protection hidden="1"/>
    </xf>
    <xf numFmtId="43" fontId="10" fillId="0" borderId="9" xfId="1" applyFont="1" applyBorder="1" applyAlignment="1" applyProtection="1">
      <alignment horizontal="center" vertical="center"/>
      <protection hidden="1"/>
    </xf>
    <xf numFmtId="22" fontId="4" fillId="5" borderId="4" xfId="0" applyNumberFormat="1" applyFont="1" applyFill="1" applyBorder="1" applyAlignment="1" applyProtection="1">
      <alignment horizontal="center" vertical="center"/>
      <protection hidden="1"/>
    </xf>
    <xf numFmtId="43" fontId="6" fillId="5" borderId="1" xfId="0" applyNumberFormat="1" applyFont="1" applyFill="1" applyBorder="1" applyAlignment="1" applyProtection="1">
      <alignment horizontal="center" vertical="center"/>
      <protection hidden="1"/>
    </xf>
    <xf numFmtId="9" fontId="4" fillId="5" borderId="0" xfId="2" applyFont="1" applyFill="1" applyBorder="1" applyAlignment="1" applyProtection="1">
      <alignment horizontal="center"/>
      <protection hidden="1"/>
    </xf>
    <xf numFmtId="9" fontId="9" fillId="5" borderId="11" xfId="2" applyFont="1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1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2" xfId="0" applyNumberFormat="1" applyFont="1" applyFill="1" applyBorder="1" applyAlignment="1" applyProtection="1">
      <alignment horizontal="center" vertical="center"/>
      <protection locked="0"/>
    </xf>
    <xf numFmtId="9" fontId="9" fillId="5" borderId="0" xfId="2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5" fillId="6" borderId="12" xfId="0" applyFont="1" applyFill="1" applyBorder="1" applyAlignment="1" applyProtection="1">
      <alignment horizontal="center"/>
      <protection hidden="1"/>
    </xf>
    <xf numFmtId="164" fontId="5" fillId="6" borderId="8" xfId="0" quotePrefix="1" applyNumberFormat="1" applyFont="1" applyFill="1" applyBorder="1" applyAlignment="1" applyProtection="1">
      <alignment horizontal="center" vertical="center"/>
      <protection hidden="1"/>
    </xf>
    <xf numFmtId="164" fontId="5" fillId="6" borderId="5" xfId="0" applyNumberFormat="1" applyFont="1" applyFill="1" applyBorder="1" applyAlignment="1" applyProtection="1">
      <alignment horizontal="center" vertical="center"/>
      <protection hidden="1"/>
    </xf>
    <xf numFmtId="164" fontId="5" fillId="6" borderId="9" xfId="0" applyNumberFormat="1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165" fontId="4" fillId="0" borderId="5" xfId="0" applyNumberFormat="1" applyFont="1" applyFill="1" applyBorder="1" applyAlignment="1" applyProtection="1">
      <alignment horizontal="center" vertical="center"/>
      <protection hidden="1"/>
    </xf>
    <xf numFmtId="165" fontId="5" fillId="6" borderId="2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9" fontId="5" fillId="6" borderId="2" xfId="0" applyNumberFormat="1" applyFont="1" applyFill="1" applyBorder="1" applyAlignment="1" applyProtection="1">
      <alignment horizontal="center"/>
      <protection hidden="1"/>
    </xf>
    <xf numFmtId="9" fontId="5" fillId="6" borderId="3" xfId="0" applyNumberFormat="1" applyFont="1" applyFill="1" applyBorder="1" applyAlignment="1" applyProtection="1">
      <alignment horizontal="center"/>
      <protection hidden="1"/>
    </xf>
    <xf numFmtId="9" fontId="5" fillId="6" borderId="4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47626</xdr:rowOff>
    </xdr:from>
    <xdr:to>
      <xdr:col>2</xdr:col>
      <xdr:colOff>628650</xdr:colOff>
      <xdr:row>0</xdr:row>
      <xdr:rowOff>1025725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86050" y="47626"/>
          <a:ext cx="1190625" cy="978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canlas/Desktop/Projects/Sample%20Computation%20Templates/Vista%20Recto%20-%20Sample%20Computation%20Template%20-%20Novembe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utation Template"/>
      <sheetName val="Conversion"/>
    </sheetNames>
    <sheetDataSet>
      <sheetData sheetId="0"/>
      <sheetData sheetId="1">
        <row r="1">
          <cell r="A1" t="str">
            <v>US Dollar</v>
          </cell>
        </row>
        <row r="2">
          <cell r="A2" t="str">
            <v>SG Dollar</v>
          </cell>
        </row>
        <row r="3">
          <cell r="A3" t="str">
            <v>HK Dollar</v>
          </cell>
        </row>
        <row r="4">
          <cell r="A4" t="str">
            <v>Japanese Yen</v>
          </cell>
        </row>
        <row r="5">
          <cell r="A5" t="str">
            <v>UAE Dirham</v>
          </cell>
        </row>
        <row r="6">
          <cell r="A6" t="str">
            <v>Saudi Riyal</v>
          </cell>
        </row>
        <row r="7">
          <cell r="A7" t="str">
            <v>Qatari Rial</v>
          </cell>
        </row>
        <row r="8">
          <cell r="A8" t="str">
            <v>Kuwaiti Dinar</v>
          </cell>
        </row>
        <row r="9">
          <cell r="A9" t="str">
            <v>Euro</v>
          </cell>
        </row>
        <row r="10">
          <cell r="A10" t="str">
            <v>British Pound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workbookViewId="0">
      <selection activeCell="B4" sqref="B4"/>
    </sheetView>
  </sheetViews>
  <sheetFormatPr defaultRowHeight="11.25" x14ac:dyDescent="0.2"/>
  <cols>
    <col min="1" max="1" width="25.7109375" style="8" customWidth="1"/>
    <col min="2" max="2" width="23" style="8" customWidth="1"/>
    <col min="3" max="3" width="13.28515625" style="8" customWidth="1"/>
    <col min="4" max="4" width="13.28515625" style="6" customWidth="1"/>
    <col min="5" max="5" width="23" style="6" customWidth="1"/>
    <col min="6" max="16384" width="9.140625" style="8"/>
  </cols>
  <sheetData>
    <row r="1" spans="1:5" ht="90" customHeight="1" x14ac:dyDescent="0.2">
      <c r="A1" s="88"/>
      <c r="B1" s="88"/>
      <c r="C1" s="88"/>
      <c r="D1" s="88"/>
      <c r="E1" s="88"/>
    </row>
    <row r="2" spans="1:5" x14ac:dyDescent="0.2">
      <c r="A2" s="89" t="s">
        <v>0</v>
      </c>
      <c r="B2" s="90"/>
      <c r="C2" s="90"/>
      <c r="D2" s="90"/>
      <c r="E2" s="91"/>
    </row>
    <row r="3" spans="1:5" x14ac:dyDescent="0.2">
      <c r="A3" s="92" t="s">
        <v>61</v>
      </c>
      <c r="B3" s="93"/>
      <c r="C3" s="93"/>
      <c r="D3" s="93"/>
      <c r="E3" s="94"/>
    </row>
    <row r="4" spans="1:5" x14ac:dyDescent="0.2">
      <c r="A4" s="80" t="s">
        <v>42</v>
      </c>
      <c r="B4" s="84"/>
      <c r="C4" s="114" t="s">
        <v>43</v>
      </c>
      <c r="D4" s="115"/>
      <c r="E4" s="84"/>
    </row>
    <row r="5" spans="1:5" x14ac:dyDescent="0.2">
      <c r="A5" s="81" t="s">
        <v>44</v>
      </c>
      <c r="B5" s="85"/>
      <c r="C5" s="114" t="s">
        <v>45</v>
      </c>
      <c r="D5" s="115"/>
      <c r="E5" s="85"/>
    </row>
    <row r="6" spans="1:5" x14ac:dyDescent="0.2">
      <c r="A6" s="81" t="s">
        <v>46</v>
      </c>
      <c r="B6" s="86"/>
      <c r="C6" s="114" t="s">
        <v>47</v>
      </c>
      <c r="D6" s="115"/>
      <c r="E6" s="76">
        <f ca="1">NOW()</f>
        <v>43766.669420949074</v>
      </c>
    </row>
    <row r="7" spans="1:5" x14ac:dyDescent="0.2">
      <c r="A7" s="3"/>
      <c r="B7" s="4"/>
      <c r="C7" s="5"/>
      <c r="D7" s="56"/>
    </row>
    <row r="8" spans="1:5" x14ac:dyDescent="0.2">
      <c r="A8" s="3"/>
      <c r="B8" s="4"/>
      <c r="C8" s="5"/>
      <c r="D8" s="56" t="s">
        <v>1</v>
      </c>
    </row>
    <row r="9" spans="1:5" x14ac:dyDescent="0.2">
      <c r="A9" s="3"/>
      <c r="B9" s="4"/>
      <c r="C9" s="97" t="s">
        <v>2</v>
      </c>
      <c r="D9" s="55" t="s">
        <v>28</v>
      </c>
    </row>
    <row r="10" spans="1:5" x14ac:dyDescent="0.2">
      <c r="A10" s="3"/>
      <c r="B10" s="4"/>
      <c r="C10" s="98"/>
      <c r="D10" s="7">
        <f>IF(D9="US Dollar",52,IF(D9="SG Dollar",38,IF(D9="HK Dollar",6,IF(D9="Japanese Yen",0.45,IF(D9="UAE Dirham",14,IF(D9="Saudi Riyal",14,IF(D9="Qatari Rial",14,IF(D9="Kuwaiti Dinar",173,IF(D9="Euro",59,IF(D9="British Pound",68,0))))))))))</f>
        <v>52</v>
      </c>
    </row>
    <row r="11" spans="1:5" x14ac:dyDescent="0.2">
      <c r="B11" s="9" t="s">
        <v>3</v>
      </c>
      <c r="C11" s="1">
        <v>0</v>
      </c>
      <c r="D11" s="77">
        <f>C11/$D$10</f>
        <v>0</v>
      </c>
      <c r="E11" s="10"/>
    </row>
    <row r="12" spans="1:5" x14ac:dyDescent="0.2">
      <c r="B12" s="9" t="s">
        <v>4</v>
      </c>
      <c r="C12" s="1">
        <v>0</v>
      </c>
      <c r="D12" s="77">
        <f>C12/$D$10</f>
        <v>0</v>
      </c>
      <c r="E12" s="10"/>
    </row>
    <row r="13" spans="1:5" x14ac:dyDescent="0.2">
      <c r="B13" s="9" t="s">
        <v>5</v>
      </c>
      <c r="C13" s="1">
        <v>0</v>
      </c>
      <c r="D13" s="77">
        <f>C13/$D$10</f>
        <v>0</v>
      </c>
      <c r="E13" s="10"/>
    </row>
    <row r="14" spans="1:5" x14ac:dyDescent="0.2">
      <c r="B14" s="4"/>
      <c r="C14" s="11"/>
      <c r="D14" s="12"/>
      <c r="E14" s="10"/>
    </row>
    <row r="15" spans="1:5" x14ac:dyDescent="0.2">
      <c r="A15" s="82" t="s">
        <v>6</v>
      </c>
      <c r="B15" s="83" t="s">
        <v>41</v>
      </c>
      <c r="C15" s="99" t="s">
        <v>7</v>
      </c>
      <c r="D15" s="100"/>
      <c r="E15" s="82" t="s">
        <v>8</v>
      </c>
    </row>
    <row r="16" spans="1:5" x14ac:dyDescent="0.2">
      <c r="B16" s="4"/>
      <c r="C16" s="11"/>
      <c r="D16" s="12"/>
      <c r="E16" s="10"/>
    </row>
    <row r="17" spans="1:5" x14ac:dyDescent="0.2">
      <c r="A17" s="101" t="s">
        <v>55</v>
      </c>
      <c r="B17" s="102"/>
      <c r="C17" s="13">
        <f>$C$11</f>
        <v>0</v>
      </c>
      <c r="D17" s="14">
        <f t="shared" ref="D17:D24" si="0">C17/$D$10</f>
        <v>0</v>
      </c>
      <c r="E17" s="15"/>
    </row>
    <row r="18" spans="1:5" x14ac:dyDescent="0.2">
      <c r="A18" s="61" t="s">
        <v>9</v>
      </c>
      <c r="B18" s="16"/>
      <c r="C18" s="17">
        <f>$C$13</f>
        <v>0</v>
      </c>
      <c r="D18" s="18">
        <f t="shared" si="0"/>
        <v>0</v>
      </c>
      <c r="E18" s="19"/>
    </row>
    <row r="19" spans="1:5" x14ac:dyDescent="0.2">
      <c r="A19" s="62" t="s">
        <v>10</v>
      </c>
      <c r="B19" s="16"/>
      <c r="C19" s="20">
        <f>C17-C18</f>
        <v>0</v>
      </c>
      <c r="D19" s="21">
        <f t="shared" si="0"/>
        <v>0</v>
      </c>
      <c r="E19" s="19"/>
    </row>
    <row r="20" spans="1:5" x14ac:dyDescent="0.2">
      <c r="A20" s="63" t="s">
        <v>11</v>
      </c>
      <c r="B20" s="78">
        <v>1</v>
      </c>
      <c r="C20" s="5">
        <f>C19*B20</f>
        <v>0</v>
      </c>
      <c r="D20" s="23">
        <f t="shared" si="0"/>
        <v>0</v>
      </c>
      <c r="E20" s="24"/>
    </row>
    <row r="21" spans="1:5" hidden="1" x14ac:dyDescent="0.2">
      <c r="A21" s="22" t="s">
        <v>12</v>
      </c>
      <c r="B21" s="25">
        <f>IF((C19/1.08)&gt;3455135,1.2,IF((C19/1.08)&lt;1200000,1,1.08))</f>
        <v>1</v>
      </c>
      <c r="C21" s="5">
        <f>C20/B21</f>
        <v>0</v>
      </c>
      <c r="D21" s="23">
        <f t="shared" si="0"/>
        <v>0</v>
      </c>
      <c r="E21" s="24"/>
    </row>
    <row r="22" spans="1:5" x14ac:dyDescent="0.2">
      <c r="A22" s="60" t="s">
        <v>13</v>
      </c>
      <c r="B22" s="26"/>
      <c r="C22" s="27">
        <f>$C$12</f>
        <v>0</v>
      </c>
      <c r="D22" s="28">
        <f t="shared" si="0"/>
        <v>0</v>
      </c>
      <c r="E22" s="29"/>
    </row>
    <row r="23" spans="1:5" hidden="1" x14ac:dyDescent="0.2">
      <c r="A23" s="64" t="s">
        <v>14</v>
      </c>
      <c r="B23" s="79">
        <f>IF(C$11&lt;2000000,0,10%)</f>
        <v>0</v>
      </c>
      <c r="C23" s="17">
        <f>(C$21-C$22)*B23</f>
        <v>0</v>
      </c>
      <c r="D23" s="18">
        <f t="shared" si="0"/>
        <v>0</v>
      </c>
      <c r="E23" s="95" t="s">
        <v>39</v>
      </c>
    </row>
    <row r="24" spans="1:5" hidden="1" x14ac:dyDescent="0.2">
      <c r="A24" s="65" t="s">
        <v>15</v>
      </c>
      <c r="B24" s="57"/>
      <c r="C24" s="58">
        <f>(C$20-C$22)-C23</f>
        <v>0</v>
      </c>
      <c r="D24" s="59">
        <f t="shared" si="0"/>
        <v>0</v>
      </c>
      <c r="E24" s="96"/>
    </row>
    <row r="25" spans="1:5" x14ac:dyDescent="0.2">
      <c r="A25" s="66" t="s">
        <v>14</v>
      </c>
      <c r="B25" s="87">
        <f>IF(C$11&lt;2000000,0,6%)</f>
        <v>0</v>
      </c>
      <c r="C25" s="30">
        <f>(C$21-C$22)*B25</f>
        <v>0</v>
      </c>
      <c r="D25" s="31">
        <f t="shared" ref="D25:D26" si="1">C25/$D$10</f>
        <v>0</v>
      </c>
      <c r="E25" s="103" t="s">
        <v>40</v>
      </c>
    </row>
    <row r="26" spans="1:5" x14ac:dyDescent="0.2">
      <c r="A26" s="67" t="s">
        <v>15</v>
      </c>
      <c r="B26" s="26"/>
      <c r="C26" s="32">
        <f>(C$20-C$22)-C25</f>
        <v>0</v>
      </c>
      <c r="D26" s="33">
        <f t="shared" si="1"/>
        <v>0</v>
      </c>
      <c r="E26" s="104"/>
    </row>
    <row r="27" spans="1:5" x14ac:dyDescent="0.2">
      <c r="B27" s="4"/>
      <c r="C27" s="11"/>
      <c r="D27" s="12"/>
      <c r="E27" s="10"/>
    </row>
    <row r="28" spans="1:5" x14ac:dyDescent="0.2">
      <c r="A28" s="101" t="s">
        <v>56</v>
      </c>
      <c r="B28" s="102"/>
      <c r="C28" s="13">
        <f>$C$11</f>
        <v>0</v>
      </c>
      <c r="D28" s="14">
        <f t="shared" ref="D28:D37" si="2">C28/$D$10</f>
        <v>0</v>
      </c>
      <c r="E28" s="15"/>
    </row>
    <row r="29" spans="1:5" x14ac:dyDescent="0.2">
      <c r="A29" s="68" t="s">
        <v>9</v>
      </c>
      <c r="B29" s="34"/>
      <c r="C29" s="35">
        <f>$C$13</f>
        <v>0</v>
      </c>
      <c r="D29" s="36">
        <f t="shared" si="2"/>
        <v>0</v>
      </c>
      <c r="E29" s="37"/>
    </row>
    <row r="30" spans="1:5" x14ac:dyDescent="0.2">
      <c r="A30" s="63" t="s">
        <v>10</v>
      </c>
      <c r="B30" s="38"/>
      <c r="C30" s="5">
        <f>C28-C29</f>
        <v>0</v>
      </c>
      <c r="D30" s="23">
        <f t="shared" si="2"/>
        <v>0</v>
      </c>
      <c r="E30" s="24"/>
    </row>
    <row r="31" spans="1:5" x14ac:dyDescent="0.2">
      <c r="A31" s="63" t="s">
        <v>11</v>
      </c>
      <c r="B31" s="2">
        <v>0.15</v>
      </c>
      <c r="C31" s="5">
        <f>C30*B31</f>
        <v>0</v>
      </c>
      <c r="D31" s="23">
        <f t="shared" si="2"/>
        <v>0</v>
      </c>
      <c r="E31" s="24"/>
    </row>
    <row r="32" spans="1:5" hidden="1" x14ac:dyDescent="0.2">
      <c r="A32" s="22" t="s">
        <v>12</v>
      </c>
      <c r="B32" s="39">
        <f>IF((C30/1.08)&gt;3455135,1.2,IF((C30/1.08)&lt;1200000,1,1.08))</f>
        <v>1</v>
      </c>
      <c r="C32" s="5">
        <f>C31/B32</f>
        <v>0</v>
      </c>
      <c r="D32" s="23">
        <f t="shared" si="2"/>
        <v>0</v>
      </c>
      <c r="E32" s="24"/>
    </row>
    <row r="33" spans="1:5" x14ac:dyDescent="0.2">
      <c r="A33" s="66" t="s">
        <v>13</v>
      </c>
      <c r="B33" s="38"/>
      <c r="C33" s="30">
        <f>$C$12</f>
        <v>0</v>
      </c>
      <c r="D33" s="31">
        <f t="shared" si="2"/>
        <v>0</v>
      </c>
      <c r="E33" s="24"/>
    </row>
    <row r="34" spans="1:5" x14ac:dyDescent="0.2">
      <c r="A34" s="66" t="s">
        <v>14</v>
      </c>
      <c r="B34" s="87">
        <f>IF(C$11&lt;2000000,0,6%)</f>
        <v>0</v>
      </c>
      <c r="C34" s="30">
        <f>(C$32-C$33)*B34</f>
        <v>0</v>
      </c>
      <c r="D34" s="31">
        <f t="shared" ref="D34:D35" si="3">C34/$D$10</f>
        <v>0</v>
      </c>
      <c r="E34" s="103" t="s">
        <v>40</v>
      </c>
    </row>
    <row r="35" spans="1:5" x14ac:dyDescent="0.2">
      <c r="A35" s="69" t="s">
        <v>15</v>
      </c>
      <c r="B35" s="26"/>
      <c r="C35" s="32">
        <f>(C$31-C$33)-C34</f>
        <v>0</v>
      </c>
      <c r="D35" s="33">
        <f t="shared" si="3"/>
        <v>0</v>
      </c>
      <c r="E35" s="104"/>
    </row>
    <row r="36" spans="1:5" x14ac:dyDescent="0.2">
      <c r="A36" s="40">
        <f>40%-B31</f>
        <v>0.25</v>
      </c>
      <c r="B36" s="34">
        <v>30</v>
      </c>
      <c r="C36" s="41">
        <f>(C30*A36)/B36</f>
        <v>0</v>
      </c>
      <c r="D36" s="14">
        <f t="shared" si="2"/>
        <v>0</v>
      </c>
      <c r="E36" s="37" t="s">
        <v>58</v>
      </c>
    </row>
    <row r="37" spans="1:5" x14ac:dyDescent="0.2">
      <c r="A37" s="42">
        <f>1-(A36+B31)</f>
        <v>0.6</v>
      </c>
      <c r="B37" s="26" t="s">
        <v>17</v>
      </c>
      <c r="C37" s="32">
        <f>C30*A37</f>
        <v>0</v>
      </c>
      <c r="D37" s="33">
        <f t="shared" si="2"/>
        <v>0</v>
      </c>
      <c r="E37" s="29" t="s">
        <v>18</v>
      </c>
    </row>
    <row r="38" spans="1:5" x14ac:dyDescent="0.2">
      <c r="A38" s="43"/>
      <c r="B38" s="38"/>
      <c r="C38" s="5"/>
      <c r="D38" s="56"/>
      <c r="E38" s="44"/>
    </row>
    <row r="39" spans="1:5" x14ac:dyDescent="0.2">
      <c r="A39" s="101" t="s">
        <v>57</v>
      </c>
      <c r="B39" s="102"/>
      <c r="C39" s="13">
        <f>$C$11</f>
        <v>0</v>
      </c>
      <c r="D39" s="14">
        <f t="shared" ref="D39:D45" si="4">C39/$D$10</f>
        <v>0</v>
      </c>
      <c r="E39" s="15"/>
    </row>
    <row r="40" spans="1:5" x14ac:dyDescent="0.2">
      <c r="A40" s="68" t="s">
        <v>9</v>
      </c>
      <c r="B40" s="34"/>
      <c r="C40" s="35">
        <f>$C$13</f>
        <v>0</v>
      </c>
      <c r="D40" s="36">
        <f t="shared" si="4"/>
        <v>0</v>
      </c>
      <c r="E40" s="37"/>
    </row>
    <row r="41" spans="1:5" x14ac:dyDescent="0.2">
      <c r="A41" s="63" t="s">
        <v>10</v>
      </c>
      <c r="B41" s="38"/>
      <c r="C41" s="5">
        <f>C39-C40</f>
        <v>0</v>
      </c>
      <c r="D41" s="23">
        <f t="shared" si="4"/>
        <v>0</v>
      </c>
      <c r="E41" s="24"/>
    </row>
    <row r="42" spans="1:5" x14ac:dyDescent="0.2">
      <c r="A42" s="60" t="s">
        <v>13</v>
      </c>
      <c r="B42" s="38"/>
      <c r="C42" s="30">
        <f>$C$12</f>
        <v>0</v>
      </c>
      <c r="D42" s="31">
        <f t="shared" si="4"/>
        <v>0</v>
      </c>
      <c r="E42" s="24"/>
    </row>
    <row r="43" spans="1:5" x14ac:dyDescent="0.2">
      <c r="A43" s="45">
        <v>7.0000000000000007E-2</v>
      </c>
      <c r="B43" s="34">
        <v>1</v>
      </c>
      <c r="C43" s="41">
        <f>(C41*A43)-C42</f>
        <v>0</v>
      </c>
      <c r="D43" s="14">
        <f t="shared" ref="D43" si="5">C43/$D$10</f>
        <v>0</v>
      </c>
      <c r="E43" s="37" t="s">
        <v>38</v>
      </c>
    </row>
    <row r="44" spans="1:5" x14ac:dyDescent="0.2">
      <c r="A44" s="45">
        <v>0.33</v>
      </c>
      <c r="B44" s="34">
        <v>30</v>
      </c>
      <c r="C44" s="41">
        <f>(C41*A44)/B44</f>
        <v>0</v>
      </c>
      <c r="D44" s="14">
        <f t="shared" si="4"/>
        <v>0</v>
      </c>
      <c r="E44" s="37" t="s">
        <v>58</v>
      </c>
    </row>
    <row r="45" spans="1:5" x14ac:dyDescent="0.2">
      <c r="A45" s="46">
        <f>1-(A44+A43)</f>
        <v>0.6</v>
      </c>
      <c r="B45" s="47" t="s">
        <v>17</v>
      </c>
      <c r="C45" s="48">
        <f>C41*A45</f>
        <v>0</v>
      </c>
      <c r="D45" s="14">
        <f t="shared" si="4"/>
        <v>0</v>
      </c>
      <c r="E45" s="29" t="s">
        <v>18</v>
      </c>
    </row>
    <row r="46" spans="1:5" x14ac:dyDescent="0.2">
      <c r="A46" s="49"/>
      <c r="B46" s="50"/>
      <c r="C46" s="51"/>
      <c r="D46" s="52"/>
      <c r="E46" s="9"/>
    </row>
    <row r="47" spans="1:5" x14ac:dyDescent="0.2">
      <c r="A47" s="105" t="s">
        <v>59</v>
      </c>
      <c r="B47" s="106"/>
      <c r="C47" s="106"/>
      <c r="D47" s="106"/>
      <c r="E47" s="107"/>
    </row>
    <row r="48" spans="1:5" x14ac:dyDescent="0.2">
      <c r="A48" s="108" t="s">
        <v>19</v>
      </c>
      <c r="B48" s="70" t="s">
        <v>20</v>
      </c>
      <c r="C48" s="71">
        <f>-PMT(0.1/12,5*12,C45)</f>
        <v>0</v>
      </c>
      <c r="D48" s="72">
        <f>C48/$D$10</f>
        <v>0</v>
      </c>
      <c r="E48" s="111" t="s">
        <v>54</v>
      </c>
    </row>
    <row r="49" spans="1:5" x14ac:dyDescent="0.2">
      <c r="A49" s="109"/>
      <c r="B49" s="9" t="s">
        <v>21</v>
      </c>
      <c r="C49" s="53">
        <f>-PMT(0.1/12,10*12,C45)</f>
        <v>0</v>
      </c>
      <c r="D49" s="73">
        <f>C49/$D$10</f>
        <v>0</v>
      </c>
      <c r="E49" s="112"/>
    </row>
    <row r="50" spans="1:5" x14ac:dyDescent="0.2">
      <c r="A50" s="110"/>
      <c r="B50" s="54" t="s">
        <v>22</v>
      </c>
      <c r="C50" s="74">
        <f>-PMT(0.1/12,15*12,C45)</f>
        <v>0</v>
      </c>
      <c r="D50" s="75">
        <f>C50/$D$10</f>
        <v>0</v>
      </c>
      <c r="E50" s="112"/>
    </row>
    <row r="51" spans="1:5" x14ac:dyDescent="0.2">
      <c r="A51" s="108" t="s">
        <v>23</v>
      </c>
      <c r="B51" s="70" t="s">
        <v>24</v>
      </c>
      <c r="C51" s="71">
        <f>-PMT(0.12/12,5*12,C45)</f>
        <v>0</v>
      </c>
      <c r="D51" s="72">
        <f>C51/$D$10</f>
        <v>0</v>
      </c>
      <c r="E51" s="112"/>
    </row>
    <row r="52" spans="1:5" x14ac:dyDescent="0.2">
      <c r="A52" s="110"/>
      <c r="B52" s="54" t="s">
        <v>27</v>
      </c>
      <c r="C52" s="74">
        <f>-PMT(0.14/12,10*12,C45)</f>
        <v>0</v>
      </c>
      <c r="D52" s="75">
        <f>C52/$D$10</f>
        <v>0</v>
      </c>
      <c r="E52" s="113"/>
    </row>
    <row r="54" spans="1:5" x14ac:dyDescent="0.2">
      <c r="A54" s="117" t="s">
        <v>48</v>
      </c>
      <c r="B54" s="117"/>
      <c r="C54" s="117"/>
      <c r="D54" s="117"/>
      <c r="E54" s="117"/>
    </row>
    <row r="55" spans="1:5" x14ac:dyDescent="0.2">
      <c r="A55" s="116" t="s">
        <v>49</v>
      </c>
      <c r="B55" s="116"/>
      <c r="C55" s="116"/>
      <c r="D55" s="116"/>
      <c r="E55" s="116"/>
    </row>
    <row r="56" spans="1:5" x14ac:dyDescent="0.2">
      <c r="A56" s="116" t="s">
        <v>50</v>
      </c>
      <c r="B56" s="116"/>
      <c r="C56" s="116"/>
      <c r="D56" s="116"/>
      <c r="E56" s="116"/>
    </row>
    <row r="57" spans="1:5" x14ac:dyDescent="0.2">
      <c r="A57" s="116" t="s">
        <v>51</v>
      </c>
      <c r="B57" s="116"/>
      <c r="C57" s="116"/>
      <c r="D57" s="116"/>
      <c r="E57" s="116"/>
    </row>
    <row r="58" spans="1:5" x14ac:dyDescent="0.2">
      <c r="A58" s="116" t="s">
        <v>52</v>
      </c>
      <c r="B58" s="116"/>
      <c r="C58" s="116"/>
      <c r="D58" s="116"/>
      <c r="E58" s="116"/>
    </row>
    <row r="59" spans="1:5" x14ac:dyDescent="0.2">
      <c r="A59" s="116" t="s">
        <v>60</v>
      </c>
      <c r="B59" s="116"/>
      <c r="C59" s="116"/>
      <c r="D59" s="116"/>
      <c r="E59" s="116"/>
    </row>
    <row r="60" spans="1:5" x14ac:dyDescent="0.2">
      <c r="A60" s="116" t="s">
        <v>53</v>
      </c>
      <c r="B60" s="116"/>
      <c r="C60" s="116"/>
      <c r="D60" s="116"/>
      <c r="E60" s="116"/>
    </row>
  </sheetData>
  <sheetProtection algorithmName="SHA-512" hashValue="5tK6xg0L8H7NDxNu9k5m7vYXn4+bzTE86vBYLBZoiFa5dYHrcg4WG9RRuJzrZwHEjCjkzPLgE4UwJ0S0e2ngRw==" saltValue="6HUyTpXbyFygsZAfELbgNg==" spinCount="100000" sheet="1" objects="1" scenarios="1" selectLockedCells="1"/>
  <protectedRanges>
    <protectedRange sqref="C11:D13" name="Range4"/>
    <protectedRange sqref="C11:D13" name="Range2"/>
    <protectedRange sqref="A6:B6 E6" name="Range1"/>
    <protectedRange sqref="A6:B6 E6" name="Range3"/>
    <protectedRange sqref="C4:E4 A4:A5 E5 C5:D6" name="Range1_1"/>
    <protectedRange sqref="C4:E4 A4:A5 E5 C5:D6" name="Range3_1"/>
  </protectedRanges>
  <mergeCells count="25">
    <mergeCell ref="A60:E60"/>
    <mergeCell ref="A54:E54"/>
    <mergeCell ref="A55:E55"/>
    <mergeCell ref="A56:E56"/>
    <mergeCell ref="A57:E57"/>
    <mergeCell ref="A58:E58"/>
    <mergeCell ref="A59:E59"/>
    <mergeCell ref="A28:B28"/>
    <mergeCell ref="E25:E26"/>
    <mergeCell ref="A47:E47"/>
    <mergeCell ref="A48:A50"/>
    <mergeCell ref="A51:A52"/>
    <mergeCell ref="E48:E52"/>
    <mergeCell ref="A39:B39"/>
    <mergeCell ref="E34:E35"/>
    <mergeCell ref="A1:E1"/>
    <mergeCell ref="A2:E2"/>
    <mergeCell ref="A3:E3"/>
    <mergeCell ref="E23:E24"/>
    <mergeCell ref="C9:C10"/>
    <mergeCell ref="C15:D15"/>
    <mergeCell ref="A17:B17"/>
    <mergeCell ref="C4:D4"/>
    <mergeCell ref="C5:D5"/>
    <mergeCell ref="C6:D6"/>
  </mergeCells>
  <printOptions horizontalCentered="1"/>
  <pageMargins left="0.25" right="0.25" top="0.5" bottom="0.5" header="0.3" footer="0.3"/>
  <pageSetup paperSize="9" orientation="portrait" horizontalDpi="30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DATA" promptTitle="CURRENCY">
          <x14:formula1>
            <xm:f>Sheet3!$A$1:$A$10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6" sqref="C6"/>
    </sheetView>
  </sheetViews>
  <sheetFormatPr defaultRowHeight="15" x14ac:dyDescent="0.25"/>
  <cols>
    <col min="1" max="1" width="15" bestFit="1" customWidth="1"/>
    <col min="2" max="3" width="15.7109375" bestFit="1" customWidth="1"/>
  </cols>
  <sheetData>
    <row r="1" spans="1:3" x14ac:dyDescent="0.25">
      <c r="A1" t="s">
        <v>28</v>
      </c>
      <c r="B1" t="s">
        <v>16</v>
      </c>
      <c r="C1" t="s">
        <v>16</v>
      </c>
    </row>
    <row r="2" spans="1:3" x14ac:dyDescent="0.25">
      <c r="A2" t="s">
        <v>29</v>
      </c>
      <c r="B2" t="s">
        <v>25</v>
      </c>
      <c r="C2" t="s">
        <v>25</v>
      </c>
    </row>
    <row r="3" spans="1:3" x14ac:dyDescent="0.25">
      <c r="A3" t="s">
        <v>30</v>
      </c>
      <c r="B3" t="s">
        <v>26</v>
      </c>
    </row>
    <row r="4" spans="1:3" x14ac:dyDescent="0.25">
      <c r="A4" t="s">
        <v>32</v>
      </c>
    </row>
    <row r="5" spans="1:3" x14ac:dyDescent="0.25">
      <c r="A5" t="s">
        <v>31</v>
      </c>
    </row>
    <row r="6" spans="1:3" x14ac:dyDescent="0.25">
      <c r="A6" t="s">
        <v>33</v>
      </c>
    </row>
    <row r="7" spans="1:3" x14ac:dyDescent="0.25">
      <c r="A7" t="s">
        <v>34</v>
      </c>
    </row>
    <row r="8" spans="1:3" x14ac:dyDescent="0.25">
      <c r="A8" t="s">
        <v>35</v>
      </c>
    </row>
    <row r="9" spans="1:3" x14ac:dyDescent="0.25">
      <c r="A9" t="s">
        <v>36</v>
      </c>
    </row>
    <row r="10" spans="1:3" x14ac:dyDescent="0.25">
      <c r="A10" t="s">
        <v>37</v>
      </c>
    </row>
  </sheetData>
  <dataValidations count="2">
    <dataValidation type="date" allowBlank="1" showInputMessage="1" showErrorMessage="1" errorTitle="Invalid Data" promptTitle="Payment Date" sqref="B1:B3 C1:C2">
      <formula1>B1</formula1>
      <formula2>B3</formula2>
    </dataValidation>
    <dataValidation type="list" allowBlank="1" showInputMessage="1" showErrorMessage="1" errorTitle="Invalid Timeline" promptTitle="Payment Timeline" sqref="E1">
      <formula1>$B$1:$B$3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Vista Pointe</vt:lpstr>
      <vt:lpstr>Sheet3</vt:lpstr>
      <vt:lpstr>'Vista Pointe'!Print_Area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Chino S. Canlas</dc:creator>
  <cp:lastModifiedBy>Chino S. Canlas</cp:lastModifiedBy>
  <cp:lastPrinted>2019-01-19T10:22:03Z</cp:lastPrinted>
  <dcterms:created xsi:type="dcterms:W3CDTF">2018-11-15T07:14:16Z</dcterms:created>
  <dcterms:modified xsi:type="dcterms:W3CDTF">2019-10-28T08:03:58Z</dcterms:modified>
</cp:coreProperties>
</file>